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aluefinex\Downloads\"/>
    </mc:Choice>
  </mc:AlternateContent>
  <xr:revisionPtr revIDLastSave="0" documentId="13_ncr:1_{C142E033-4565-4775-89EA-C8085CB0CE7F}" xr6:coauthVersionLast="47" xr6:coauthVersionMax="47" xr10:uidLastSave="{00000000-0000-0000-0000-000000000000}"/>
  <bookViews>
    <workbookView xWindow="-120" yWindow="-120" windowWidth="29040" windowHeight="15720" xr2:uid="{00000000-000D-0000-FFFF-FFFF00000000}"/>
  </bookViews>
  <sheets>
    <sheet name="Cover" sheetId="1" r:id="rId1"/>
    <sheet name="MOIC Calculator" sheetId="2" r:id="rId2"/>
    <sheet name="IRR Calculator" sheetId="3" r:id="rId3"/>
    <sheet name="Article Examples" sheetId="4" r:id="rId4"/>
    <sheet name="MOIC x IRR Sensitivity" sheetId="5" r:id="rId5"/>
    <sheet name="Metric Comparison" sheetId="6" r:id="rId6"/>
  </sheets>
  <calcPr calcId="181029"/>
</workbook>
</file>

<file path=xl/calcChain.xml><?xml version="1.0" encoding="utf-8"?>
<calcChain xmlns="http://schemas.openxmlformats.org/spreadsheetml/2006/main">
  <c r="H15" i="4" l="1"/>
  <c r="G15" i="4"/>
  <c r="F15" i="4"/>
  <c r="G14" i="4"/>
  <c r="F14" i="4"/>
  <c r="H14" i="4" s="1"/>
  <c r="G8" i="4"/>
  <c r="F8" i="4"/>
  <c r="G7" i="4"/>
  <c r="F7" i="4"/>
  <c r="C23" i="3"/>
  <c r="C22" i="3"/>
  <c r="C21" i="3"/>
  <c r="C20" i="2"/>
  <c r="C19" i="2"/>
  <c r="C18" i="2"/>
  <c r="C15" i="2"/>
  <c r="C12" i="2"/>
</calcChain>
</file>

<file path=xl/sharedStrings.xml><?xml version="1.0" encoding="utf-8"?>
<sst xmlns="http://schemas.openxmlformats.org/spreadsheetml/2006/main" count="140" uniqueCount="133">
  <si>
    <t>MOIC &amp; IRR Calculator</t>
  </si>
  <si>
    <t>Multiple on Invested Capital &amp; Internal Rate of Return — Practice Template</t>
  </si>
  <si>
    <t>This template accompanies the CLFI Insight articles on IRR and MOIC. It covers MOIC and IRR as standalone calculators, the article's worked examples, the relationship between the two metrics across holding periods, and a sensitivity table linking MOIC, IRR, and time.</t>
  </si>
  <si>
    <t>Contents</t>
  </si>
  <si>
    <t>→  MOIC Calculator</t>
  </si>
  <si>
    <t>Total proceeds, invested capital → MOIC and implied IRR by holding period</t>
  </si>
  <si>
    <t>→  IRR Calculator</t>
  </si>
  <si>
    <t>Enter up to 8 annual cash flows → IRR (=IRR) and NPV at hurdle rate</t>
  </si>
  <si>
    <t>→  Article Examples</t>
  </si>
  <si>
    <t>Energy project comparison + two-project IRR vs NPV example from the article</t>
  </si>
  <si>
    <t>→  MOIC × IRR Sensitivity</t>
  </si>
  <si>
    <t>Holding period (1–7 yrs) × MOIC (1.5x–5x) → implied IRR lookup table</t>
  </si>
  <si>
    <t>→  Metric Comparison</t>
  </si>
  <si>
    <t>IRR vs NPV vs MOIC vs ROI — definitions and when to use each</t>
  </si>
  <si>
    <t>Colour Key</t>
  </si>
  <si>
    <t xml:space="preserve">  ██</t>
  </si>
  <si>
    <t>Blue text — hardcoded inputs (change these to your own data)</t>
  </si>
  <si>
    <t>Black text — formula outputs (do not edit)</t>
  </si>
  <si>
    <t>Green text — cross-sheet references</t>
  </si>
  <si>
    <t>City of London Finance Initiative  ·  clfi.co.uk</t>
  </si>
  <si>
    <t>MOIC Calculator</t>
  </si>
  <si>
    <t>MOIC  =  Total Value Received  ÷  Total Capital Invested</t>
  </si>
  <si>
    <t>INPUTS</t>
  </si>
  <si>
    <t>Total Capital Invested (£)</t>
  </si>
  <si>
    <t>Total Value Received at Exit (£)</t>
  </si>
  <si>
    <t>Holding Period (years)</t>
  </si>
  <si>
    <t>MOIC RESULT</t>
  </si>
  <si>
    <t>MOIC  =  Total Value ÷ Capital Invested</t>
  </si>
  <si>
    <t>IMPLIED IRR FROM MOIC  (assumes single investment, single exit)</t>
  </si>
  <si>
    <t>Implied IRR  =  MOIC ^ (1 ÷ Holding Period)  −  1</t>
  </si>
  <si>
    <t>RETURN DECOMPOSITION</t>
  </si>
  <si>
    <t>Gross Profit (£)</t>
  </si>
  <si>
    <t>Total Return (%)</t>
  </si>
  <si>
    <t>Money Returned per £1</t>
  </si>
  <si>
    <t>MOIC (Multiple on Invested Capital) measures total value returned per £1 invested, ignoring time. The implied IRR converts MOIC into an annualised return using the holding period. A 2.5x MOIC over 4 years = 25.7% IRR. The same 2.5x over 6 years = only 16.5% IRR.</t>
  </si>
  <si>
    <t>MOIC INTERPRETATION GUIDE (Private Equity Benchmarks)</t>
  </si>
  <si>
    <t>Below 1.0x</t>
  </si>
  <si>
    <t>Capital loss — returned less than invested</t>
  </si>
  <si>
    <t>1.0x</t>
  </si>
  <si>
    <t>Break-even — no gain, no loss</t>
  </si>
  <si>
    <t>1.5x – 2.0x</t>
  </si>
  <si>
    <t>Modest return — acceptable in low-risk or short-hold deals</t>
  </si>
  <si>
    <t>2.0x – 3.0x</t>
  </si>
  <si>
    <t>Strong return — typical target range in private equity</t>
  </si>
  <si>
    <t>3.0x – 5.0x</t>
  </si>
  <si>
    <t>Exceptional return — top-quartile PE and venture performance</t>
  </si>
  <si>
    <t>Above 5.0x</t>
  </si>
  <si>
    <t>Outlier / venture-style outcome</t>
  </si>
  <si>
    <t>IRR Calculator</t>
  </si>
  <si>
    <t>IRR: the discount rate where  NPV = CF0 + Σ [CFt ÷ (1 + IRR)^t]  = 0</t>
  </si>
  <si>
    <t>CASH FLOW INPUTS  (Year 0 = initial outlay, enter as negative)</t>
  </si>
  <si>
    <t>Year 0 (initial outlay — enter negative)</t>
  </si>
  <si>
    <t>Year 1</t>
  </si>
  <si>
    <t>Year 2</t>
  </si>
  <si>
    <t>Year 3</t>
  </si>
  <si>
    <t>Year 4</t>
  </si>
  <si>
    <t>Year 5</t>
  </si>
  <si>
    <t>Year 6</t>
  </si>
  <si>
    <t>Year 7</t>
  </si>
  <si>
    <t>Year 8</t>
  </si>
  <si>
    <t>HURDLE RATE / DISCOUNT RATE</t>
  </si>
  <si>
    <t>Hurdle Rate / WACC (for NPV calculation)</t>
  </si>
  <si>
    <t>RESULTS</t>
  </si>
  <si>
    <t>IRR  =  IRR(Year 0 : Year 8)</t>
  </si>
  <si>
    <t>NPV @ Hurdle Rate</t>
  </si>
  <si>
    <t>Passes Hurdle Rate?</t>
  </si>
  <si>
    <t>Enter cash flows in C7:C15 (Year 0 through Year 8). Leave unused years as 0. Year 0 should be negative (the initial outlay). IRR is calculated using Excel's =IRR() function. NPV uses =NPV() on Years 1–8 then adds the Year 0 outlay.</t>
  </si>
  <si>
    <t>Article Examples — IRR Worked Cases</t>
  </si>
  <si>
    <t>Replication of examples from the CLFI IRR article  (reference only — do not edit)</t>
  </si>
  <si>
    <t>EXAMPLE 1 — Energy Company: New Solar Plant vs. Gas Renovation</t>
  </si>
  <si>
    <t>Project</t>
  </si>
  <si>
    <t>Initial Outlay (£m)</t>
  </si>
  <si>
    <t>Life (yrs)</t>
  </si>
  <si>
    <t>Avg Annual CF (£m)</t>
  </si>
  <si>
    <t>IRR</t>
  </si>
  <si>
    <t>NPV @ 8%</t>
  </si>
  <si>
    <t>Project A — New Solar Power Plant</t>
  </si>
  <si>
    <t>Project B — Renovation of Gas Plant</t>
  </si>
  <si>
    <t>Project A (Solar) delivers IRR of 11.5% and NPV of +£38m vs the 8% hurdle. Project B (Gas Renovation) delivers IRR of 9.4% and NPV of +£14m. Project A is preferred on both IRR and NPV. Source: CLFI IRR article.</t>
  </si>
  <si>
    <t>EXAMPLE 2 — Two-Project Comparison (from article): IRR vs NPV</t>
  </si>
  <si>
    <t>Year 0</t>
  </si>
  <si>
    <t>NPV @ 9%</t>
  </si>
  <si>
    <t>Passes Hurdle?</t>
  </si>
  <si>
    <t>Project A</t>
  </si>
  <si>
    <t>Project B</t>
  </si>
  <si>
    <t>Project B has the higher IRR (~35.9% vs ~23.3%), favouring return efficiency. Project A has the higher NPV (~81.9 vs ~79.1 at 9%), favouring total value creation. In practice, both measures should be reviewed together. Source: CLFI IRR article.</t>
  </si>
  <si>
    <t>MOIC × IRR Sensitivity Table</t>
  </si>
  <si>
    <t>Implied IRR for each MOIC and Holding Period combination  |  Formula: MOIC^(1/n) − 1</t>
  </si>
  <si>
    <t>Each cell shows the annualised IRR implied by that MOIC at that holding period. Assumes a single upfront investment and single exit — no interim distributions. Highlighted row (4 years) and column (2.5x) reflect a common PE base case.</t>
  </si>
  <si>
    <t>Holding
Period (yrs)</t>
  </si>
  <si>
    <t>1.5x</t>
  </si>
  <si>
    <t>2.0x</t>
  </si>
  <si>
    <t>2.5x</t>
  </si>
  <si>
    <t>3.0x</t>
  </si>
  <si>
    <t>3.5x</t>
  </si>
  <si>
    <t>4.0x</t>
  </si>
  <si>
    <t>5.0x</t>
  </si>
  <si>
    <t>1 year</t>
  </si>
  <si>
    <t>2 years</t>
  </si>
  <si>
    <t>3 years</t>
  </si>
  <si>
    <t>4 years</t>
  </si>
  <si>
    <t>5 years</t>
  </si>
  <si>
    <t>6 years</t>
  </si>
  <si>
    <t>7 years</t>
  </si>
  <si>
    <t>Reading the table: a 3.0x MOIC over 5 years implies a 24.6% IRR; the same 3.0x over 3 years implies 44.2% IRR. Time is the critical variable — MOIC alone does not capture when the return was achieved.</t>
  </si>
  <si>
    <t>KEY INSIGHT: WHY MOIC AND IRR MUST BE READ TOGETHER</t>
  </si>
  <si>
    <t>MOIC measures magnitude — how much money came back relative to what went in. IRR measures speed — the annualised rate at which that return was generated. A 3.0x MOIC looks identical on a fund report whether it was achieved in 3 years (44.2% IRR) or 7 years (17.0% IRR). The difference in value creation is enormous. LPs and GPs therefore report both metrics together: MOIC to show the gross return multiple, IRR to show the pace. Neither metric alone is sufficient for a complete picture of investment performance.</t>
  </si>
  <si>
    <t>IRR vs NPV vs MOIC vs ROI — When to Use Each</t>
  </si>
  <si>
    <t>Metric</t>
  </si>
  <si>
    <t>Focus</t>
  </si>
  <si>
    <t>Best For</t>
  </si>
  <si>
    <t>Key Limitation</t>
  </si>
  <si>
    <t>Annualised % return</t>
  </si>
  <si>
    <t>Ranking projects; PE fund reporting; comparing efficiency of capital use</t>
  </si>
  <si>
    <t>Misleading when project scale or duration differs; assumes reinvestment at IRR</t>
  </si>
  <si>
    <t>NPV</t>
  </si>
  <si>
    <t>Value created (£)</t>
  </si>
  <si>
    <t>Measuring absolute shareholder value; capital budgeting decisions</t>
  </si>
  <si>
    <t>Requires a discount rate assumption; does not show return efficiency</t>
  </si>
  <si>
    <t>MOIC</t>
  </si>
  <si>
    <t>Total return multiple</t>
  </si>
  <si>
    <t>PE deal performance; quick gross return check; fund-level reporting</t>
  </si>
  <si>
    <t>Ignores time — a 3x in 2 years and a 3x in 8 years look identical</t>
  </si>
  <si>
    <t>MIRR</t>
  </si>
  <si>
    <t>Adjusted annualised return</t>
  </si>
  <si>
    <t>Refining IRR when reinvestment rate differs from project return</t>
  </si>
  <si>
    <t>Requires reinvestment and finance rate inputs; less widely understood</t>
  </si>
  <si>
    <t>ROI</t>
  </si>
  <si>
    <t>Total % growth</t>
  </si>
  <si>
    <t>Simple high-level comparison; marketing and operational contexts</t>
  </si>
  <si>
    <t>Ignores the time value of money entirely</t>
  </si>
  <si>
    <t>In private equity, MOIC and IRR are always reported together: MOIC captures the gross return multiple, IRR captures the pace of that return. GPs report gross IRR (before fees); LPs assess net IRR (after fees and carry). NPV and MIRR are most common in corporate capital budgeting alongside hurdle rate analysis.</t>
  </si>
  <si>
    <r>
      <rPr>
        <b/>
        <i/>
        <sz val="9"/>
        <color theme="1"/>
        <rFont val="Calibri"/>
        <family val="2"/>
        <scheme val="minor"/>
      </rPr>
      <t>Disclaimer</t>
    </r>
    <r>
      <rPr>
        <i/>
        <sz val="9"/>
        <color theme="1"/>
        <rFont val="Calibri"/>
        <family val="2"/>
        <scheme val="minor"/>
      </rPr>
      <t xml:space="preserve">
This template is provided by the City of London Finance Initiative (CLFI) for educational and informational purposes only. It does not constitute financial, investment, accounting, tax, or professional advice of any kind. The models, formulas, and figures contained within this file are intended solely to illustrate mathematical and financial concepts and should not be relied upon as the basis for any investment decision, business plan, fund appraisal, or capital allocation.
CLFI makes no representation or warranty, express or implied, as to the accuracy, completeness, or fitness for purpose of any content within this template. All calculations are based on user-supplied inputs and simplified assumptions. Results will vary depending on the data entered, and modelled performance is not indicative of future results.
Users are solely responsible for verifying all inputs, outputs, and assumptions before applying them in any professional or commercial context. CLFI accepts no liability for any loss, damage, or consequence arising directly or indirectly from the use of, or reliance on, this template or its outputs.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</si>
</sst>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x&quot;"/>
    <numFmt numFmtId="165" formatCode="0.0%"/>
    <numFmt numFmtId="166" formatCode="&quot;£&quot;\+#,##0.0"/>
    <numFmt numFmtId="167" formatCode="#,##0.0"/>
  </numFmts>
  <fonts count="27" x14ac:knownFonts="1">
    <font>
      <sz val="11"/>
      <color theme="1"/>
      <name val="Calibri"/>
      <family val="2"/>
      <scheme val="minor"/>
    </font>
    <font>
      <b/>
      <sz val="28"/>
      <color rgb="FFFFFFFF"/>
      <name val="Arial"/>
    </font>
    <font>
      <sz val="12"/>
      <color rgb="FFFFFFFF"/>
      <name val="Arial"/>
    </font>
    <font>
      <sz val="11"/>
      <color rgb="FF270016"/>
      <name val="Arial"/>
    </font>
    <font>
      <b/>
      <sz val="12"/>
      <color rgb="FF610036"/>
      <name val="Arial"/>
    </font>
    <font>
      <b/>
      <sz val="11"/>
      <color rgb="FF296468"/>
      <name val="Arial"/>
    </font>
    <font>
      <b/>
      <sz val="14"/>
      <color rgb="FF0000FF"/>
      <name val="Arial"/>
    </font>
    <font>
      <sz val="10"/>
      <color rgb="FF270016"/>
      <name val="Arial"/>
    </font>
    <font>
      <b/>
      <sz val="14"/>
      <color rgb="FF000000"/>
      <name val="Arial"/>
    </font>
    <font>
      <b/>
      <sz val="14"/>
      <color rgb="FF006100"/>
      <name val="Arial"/>
    </font>
    <font>
      <i/>
      <sz val="9"/>
      <color rgb="FF999999"/>
      <name val="Arial"/>
    </font>
    <font>
      <b/>
      <sz val="14"/>
      <color rgb="FFFFFFFF"/>
      <name val="Arial"/>
    </font>
    <font>
      <b/>
      <sz val="12"/>
      <color rgb="FF610036"/>
      <name val="Courier New"/>
    </font>
    <font>
      <b/>
      <sz val="10"/>
      <color rgb="FFFFFFFF"/>
      <name val="Arial"/>
    </font>
    <font>
      <b/>
      <sz val="11"/>
      <color rgb="FF0000FF"/>
      <name val="Arial"/>
    </font>
    <font>
      <b/>
      <sz val="11"/>
      <color rgb="FFFFFFFF"/>
      <name val="Arial"/>
    </font>
    <font>
      <b/>
      <sz val="16"/>
      <color rgb="FF3EC6B7"/>
      <name val="Arial"/>
    </font>
    <font>
      <b/>
      <sz val="11"/>
      <color rgb="FF000000"/>
      <name val="Arial"/>
    </font>
    <font>
      <sz val="11"/>
      <color rgb="FF000000"/>
      <name val="Arial"/>
    </font>
    <font>
      <i/>
      <sz val="9"/>
      <color rgb="FF777777"/>
      <name val="Arial"/>
    </font>
    <font>
      <b/>
      <sz val="11"/>
      <color rgb="FF270016"/>
      <name val="Arial"/>
    </font>
    <font>
      <b/>
      <sz val="11"/>
      <color rgb="FF610036"/>
      <name val="Courier New"/>
    </font>
    <font>
      <sz val="11"/>
      <color rgb="FFFFFFFF"/>
      <name val="Arial"/>
    </font>
    <font>
      <b/>
      <sz val="11"/>
      <color rgb="FF3EC6B7"/>
      <name val="Arial"/>
    </font>
    <font>
      <b/>
      <sz val="12"/>
      <color rgb="FF3EC6B7"/>
      <name val="Arial"/>
    </font>
    <font>
      <i/>
      <sz val="9"/>
      <color theme="1"/>
      <name val="Calibri"/>
      <family val="2"/>
      <scheme val="minor"/>
    </font>
    <font>
      <b/>
      <i/>
      <sz val="9"/>
      <color theme="1"/>
      <name val="Calibri"/>
      <family val="2"/>
      <scheme val="minor"/>
    </font>
  </fonts>
  <fills count="12">
    <fill>
      <patternFill patternType="none"/>
    </fill>
    <fill>
      <patternFill patternType="gray125"/>
    </fill>
    <fill>
      <patternFill patternType="solid">
        <fgColor rgb="FF270016"/>
      </patternFill>
    </fill>
    <fill>
      <patternFill patternType="solid">
        <fgColor rgb="FF610036"/>
      </patternFill>
    </fill>
    <fill>
      <patternFill patternType="solid">
        <fgColor rgb="FF3EC6B7"/>
      </patternFill>
    </fill>
    <fill>
      <patternFill patternType="solid">
        <fgColor rgb="FFDFCCD7"/>
      </patternFill>
    </fill>
    <fill>
      <patternFill patternType="solid">
        <fgColor rgb="FFFFF2CC"/>
      </patternFill>
    </fill>
    <fill>
      <patternFill patternType="solid">
        <fgColor rgb="FFFAFAFA"/>
      </patternFill>
    </fill>
    <fill>
      <patternFill patternType="solid">
        <fgColor rgb="FF0E1F23"/>
      </patternFill>
    </fill>
    <fill>
      <patternFill patternType="solid">
        <fgColor rgb="FFF7F3F5"/>
      </patternFill>
    </fill>
    <fill>
      <patternFill patternType="solid">
        <fgColor rgb="FFFFFFFF"/>
      </patternFill>
    </fill>
    <fill>
      <patternFill patternType="solid">
        <fgColor rgb="FF296468"/>
      </patternFill>
    </fill>
  </fills>
  <borders count="4">
    <border>
      <left/>
      <right/>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s>
  <cellStyleXfs count="1">
    <xf numFmtId="0" fontId="0" fillId="0" borderId="0"/>
  </cellStyleXfs>
  <cellXfs count="76">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3" fillId="0" borderId="1" xfId="0" applyFont="1" applyBorder="1"/>
    <xf numFmtId="3" fontId="14" fillId="6" borderId="1" xfId="0" applyNumberFormat="1" applyFont="1" applyFill="1" applyBorder="1" applyAlignment="1">
      <alignment horizontal="right" vertical="center"/>
    </xf>
    <xf numFmtId="0" fontId="0" fillId="7" borderId="1" xfId="0" applyFill="1" applyBorder="1"/>
    <xf numFmtId="1" fontId="14" fillId="6" borderId="1" xfId="0" applyNumberFormat="1" applyFont="1" applyFill="1" applyBorder="1" applyAlignment="1">
      <alignment horizontal="right" vertical="center"/>
    </xf>
    <xf numFmtId="0" fontId="15" fillId="8" borderId="1" xfId="0" applyFont="1" applyFill="1" applyBorder="1"/>
    <xf numFmtId="164" fontId="16" fillId="8" borderId="1" xfId="0" applyNumberFormat="1" applyFont="1" applyFill="1" applyBorder="1" applyAlignment="1">
      <alignment horizontal="right" vertical="center"/>
    </xf>
    <xf numFmtId="10" fontId="17" fillId="5" borderId="1" xfId="0" applyNumberFormat="1" applyFont="1" applyFill="1" applyBorder="1" applyAlignment="1">
      <alignment horizontal="right" vertical="center"/>
    </xf>
    <xf numFmtId="0" fontId="3" fillId="9" borderId="1" xfId="0" applyFont="1" applyFill="1" applyBorder="1"/>
    <xf numFmtId="3" fontId="18" fillId="9" borderId="1" xfId="0" applyNumberFormat="1" applyFont="1" applyFill="1" applyBorder="1" applyAlignment="1">
      <alignment horizontal="right" vertical="center"/>
    </xf>
    <xf numFmtId="0" fontId="3" fillId="10" borderId="1" xfId="0" applyFont="1" applyFill="1" applyBorder="1"/>
    <xf numFmtId="165" fontId="18" fillId="10" borderId="1" xfId="0" applyNumberFormat="1" applyFont="1" applyFill="1" applyBorder="1" applyAlignment="1">
      <alignment horizontal="right" vertical="center"/>
    </xf>
    <xf numFmtId="164" fontId="18" fillId="9" borderId="1" xfId="0" applyNumberFormat="1" applyFont="1" applyFill="1" applyBorder="1" applyAlignment="1">
      <alignment horizontal="right" vertical="center"/>
    </xf>
    <xf numFmtId="0" fontId="20" fillId="10" borderId="1" xfId="0" applyFont="1" applyFill="1" applyBorder="1"/>
    <xf numFmtId="0" fontId="20" fillId="9" borderId="1" xfId="0" applyFont="1" applyFill="1" applyBorder="1"/>
    <xf numFmtId="10" fontId="14" fillId="6" borderId="1" xfId="0" applyNumberFormat="1" applyFont="1" applyFill="1" applyBorder="1" applyAlignment="1">
      <alignment horizontal="right" vertical="center"/>
    </xf>
    <xf numFmtId="10" fontId="16" fillId="8"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0" fontId="15" fillId="11" borderId="1" xfId="0" applyFont="1" applyFill="1" applyBorder="1" applyAlignment="1">
      <alignment horizontal="center" vertical="center"/>
    </xf>
    <xf numFmtId="3" fontId="3" fillId="10" borderId="1" xfId="0" applyNumberFormat="1" applyFont="1" applyFill="1" applyBorder="1" applyAlignment="1">
      <alignment horizontal="right" vertical="center"/>
    </xf>
    <xf numFmtId="1" fontId="3" fillId="10" borderId="1" xfId="0" applyNumberFormat="1" applyFont="1" applyFill="1" applyBorder="1" applyAlignment="1">
      <alignment horizontal="right" vertical="center"/>
    </xf>
    <xf numFmtId="165" fontId="23" fillId="5" borderId="1" xfId="0" applyNumberFormat="1" applyFont="1" applyFill="1" applyBorder="1" applyAlignment="1">
      <alignment horizontal="right" vertical="center"/>
    </xf>
    <xf numFmtId="166" fontId="18" fillId="10" borderId="1" xfId="0" applyNumberFormat="1" applyFont="1" applyFill="1" applyBorder="1" applyAlignment="1">
      <alignment horizontal="right" vertical="center"/>
    </xf>
    <xf numFmtId="3" fontId="3" fillId="9" borderId="1" xfId="0" applyNumberFormat="1" applyFont="1" applyFill="1" applyBorder="1" applyAlignment="1">
      <alignment horizontal="right" vertical="center"/>
    </xf>
    <xf numFmtId="1" fontId="3" fillId="9" borderId="1" xfId="0" applyNumberFormat="1" applyFont="1" applyFill="1" applyBorder="1" applyAlignment="1">
      <alignment horizontal="right" vertical="center"/>
    </xf>
    <xf numFmtId="165" fontId="17" fillId="9" borderId="1" xfId="0" applyNumberFormat="1" applyFont="1" applyFill="1" applyBorder="1" applyAlignment="1">
      <alignment horizontal="right" vertical="center"/>
    </xf>
    <xf numFmtId="166" fontId="18" fillId="9" borderId="1" xfId="0" applyNumberFormat="1" applyFont="1" applyFill="1" applyBorder="1" applyAlignment="1">
      <alignment horizontal="right" vertical="center"/>
    </xf>
    <xf numFmtId="165" fontId="17" fillId="5" borderId="1" xfId="0" applyNumberFormat="1" applyFont="1" applyFill="1" applyBorder="1" applyAlignment="1">
      <alignment horizontal="right" vertical="center"/>
    </xf>
    <xf numFmtId="167" fontId="18" fillId="5" borderId="1" xfId="0" applyNumberFormat="1" applyFont="1" applyFill="1" applyBorder="1" applyAlignment="1">
      <alignment horizontal="right" vertical="center"/>
    </xf>
    <xf numFmtId="0" fontId="18"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 fillId="9" borderId="1" xfId="0" applyFont="1" applyFill="1" applyBorder="1" applyAlignment="1">
      <alignment horizontal="center" vertical="center"/>
    </xf>
    <xf numFmtId="165" fontId="3" fillId="9" borderId="1" xfId="0" applyNumberFormat="1" applyFont="1" applyFill="1" applyBorder="1" applyAlignment="1">
      <alignment horizontal="right" vertical="center"/>
    </xf>
    <xf numFmtId="165" fontId="22" fillId="11" borderId="1" xfId="0" applyNumberFormat="1" applyFont="1" applyFill="1" applyBorder="1" applyAlignment="1">
      <alignment horizontal="right" vertical="center"/>
    </xf>
    <xf numFmtId="0" fontId="3" fillId="10" borderId="1" xfId="0" applyFont="1" applyFill="1" applyBorder="1" applyAlignment="1">
      <alignment horizontal="center" vertical="center"/>
    </xf>
    <xf numFmtId="165" fontId="3" fillId="10" borderId="1" xfId="0" applyNumberFormat="1" applyFont="1" applyFill="1" applyBorder="1" applyAlignment="1">
      <alignment horizontal="right" vertical="center"/>
    </xf>
    <xf numFmtId="0" fontId="15" fillId="3" borderId="1" xfId="0" applyFont="1" applyFill="1" applyBorder="1" applyAlignment="1">
      <alignment horizontal="center" vertical="center"/>
    </xf>
    <xf numFmtId="165" fontId="22" fillId="3" borderId="1" xfId="0" applyNumberFormat="1" applyFont="1" applyFill="1" applyBorder="1" applyAlignment="1">
      <alignment horizontal="right" vertical="center"/>
    </xf>
    <xf numFmtId="165" fontId="24" fillId="8" borderId="1" xfId="0" applyNumberFormat="1" applyFont="1" applyFill="1" applyBorder="1" applyAlignment="1">
      <alignment horizontal="right" vertical="center"/>
    </xf>
    <xf numFmtId="0" fontId="7" fillId="10" borderId="1" xfId="0" applyFont="1" applyFill="1" applyBorder="1" applyAlignment="1">
      <alignment vertical="top" wrapText="1"/>
    </xf>
    <xf numFmtId="0" fontId="7" fillId="9" borderId="1" xfId="0" applyFont="1" applyFill="1" applyBorder="1" applyAlignment="1">
      <alignment vertical="top" wrapText="1"/>
    </xf>
    <xf numFmtId="0" fontId="1" fillId="2" borderId="0" xfId="0" applyFont="1" applyFill="1" applyAlignment="1">
      <alignment horizontal="center" vertical="center"/>
    </xf>
    <xf numFmtId="0" fontId="0" fillId="2" borderId="0" xfId="0" applyFill="1"/>
    <xf numFmtId="0" fontId="3" fillId="0" borderId="0" xfId="0" applyFont="1"/>
    <xf numFmtId="0" fontId="0" fillId="0" borderId="0" xfId="0"/>
    <xf numFmtId="0" fontId="0" fillId="4" borderId="0" xfId="0" applyFill="1"/>
    <xf numFmtId="0" fontId="2" fillId="3" borderId="0" xfId="0" applyFont="1" applyFill="1" applyAlignment="1">
      <alignment horizontal="center" vertical="center"/>
    </xf>
    <xf numFmtId="0" fontId="0" fillId="3" borderId="0" xfId="0" applyFill="1"/>
    <xf numFmtId="0" fontId="3" fillId="0" borderId="0" xfId="0" applyFont="1" applyAlignment="1">
      <alignment vertical="top" wrapText="1"/>
    </xf>
    <xf numFmtId="0" fontId="7" fillId="9" borderId="1" xfId="0" applyFont="1" applyFill="1" applyBorder="1"/>
    <xf numFmtId="0" fontId="13" fillId="3" borderId="0" xfId="0" applyFont="1" applyFill="1" applyAlignment="1">
      <alignment horizontal="center" vertical="center"/>
    </xf>
    <xf numFmtId="0" fontId="19" fillId="0" borderId="0" xfId="0" applyFont="1" applyAlignment="1">
      <alignment vertical="top" wrapText="1"/>
    </xf>
    <xf numFmtId="0" fontId="0" fillId="8" borderId="1" xfId="0" applyFill="1" applyBorder="1"/>
    <xf numFmtId="0" fontId="0" fillId="0" borderId="2" xfId="0" applyBorder="1"/>
    <xf numFmtId="0" fontId="7" fillId="10" borderId="1" xfId="0" applyFont="1" applyFill="1" applyBorder="1"/>
    <xf numFmtId="0" fontId="11" fillId="2" borderId="0" xfId="0" applyFont="1" applyFill="1" applyAlignment="1">
      <alignment horizontal="center" vertical="center"/>
    </xf>
    <xf numFmtId="0" fontId="12" fillId="5" borderId="0" xfId="0" applyFont="1" applyFill="1" applyAlignment="1">
      <alignment horizontal="center" vertical="center"/>
    </xf>
    <xf numFmtId="0" fontId="13" fillId="2" borderId="0" xfId="0" applyFont="1" applyFill="1" applyAlignment="1">
      <alignment horizontal="center" vertical="center"/>
    </xf>
    <xf numFmtId="0" fontId="13" fillId="11" borderId="0" xfId="0" applyFont="1" applyFill="1" applyAlignment="1">
      <alignment horizontal="center" vertical="center"/>
    </xf>
    <xf numFmtId="0" fontId="0" fillId="11" borderId="0" xfId="0" applyFill="1"/>
    <xf numFmtId="0" fontId="21" fillId="5" borderId="0" xfId="0" applyFont="1" applyFill="1" applyAlignment="1">
      <alignment horizontal="center" vertical="center"/>
    </xf>
    <xf numFmtId="0" fontId="17" fillId="5" borderId="1" xfId="0" applyFont="1" applyFill="1" applyBorder="1" applyAlignment="1">
      <alignment horizontal="left" vertical="center"/>
    </xf>
    <xf numFmtId="0" fontId="0" fillId="0" borderId="3" xfId="0" applyBorder="1"/>
    <xf numFmtId="0" fontId="22" fillId="11" borderId="0" xfId="0" applyFont="1" applyFill="1" applyAlignment="1">
      <alignment horizontal="center" vertical="center"/>
    </xf>
    <xf numFmtId="0" fontId="7" fillId="0" borderId="1" xfId="0" applyFont="1" applyBorder="1" applyAlignment="1">
      <alignment vertical="top" wrapText="1"/>
    </xf>
    <xf numFmtId="0" fontId="25" fillId="0" borderId="0" xfId="0" applyFont="1" applyAlignment="1">
      <alignment horizontal="left" wrapText="1"/>
    </xf>
    <xf numFmtId="0" fontId="25"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4"/>
  <sheetViews>
    <sheetView showGridLines="0" tabSelected="1" workbookViewId="0">
      <selection activeCell="B26" sqref="B26:E34"/>
    </sheetView>
  </sheetViews>
  <sheetFormatPr defaultRowHeight="15" x14ac:dyDescent="0.25"/>
  <cols>
    <col min="1" max="1" width="3" customWidth="1"/>
    <col min="2" max="2" width="36.5703125" bestFit="1" customWidth="1"/>
    <col min="3" max="3" width="54.140625" bestFit="1" customWidth="1"/>
    <col min="4" max="5" width="20" customWidth="1"/>
    <col min="6" max="6" width="3" customWidth="1"/>
  </cols>
  <sheetData>
    <row r="1" spans="2:5" ht="39.950000000000003" customHeight="1" x14ac:dyDescent="0.25">
      <c r="B1" s="50" t="s">
        <v>0</v>
      </c>
      <c r="C1" s="51"/>
      <c r="D1" s="51"/>
      <c r="E1" s="51"/>
    </row>
    <row r="2" spans="2:5" ht="27.95" customHeight="1" x14ac:dyDescent="0.25">
      <c r="B2" s="55" t="s">
        <v>1</v>
      </c>
      <c r="C2" s="56"/>
      <c r="D2" s="56"/>
      <c r="E2" s="56"/>
    </row>
    <row r="3" spans="2:5" ht="5.0999999999999996" customHeight="1" x14ac:dyDescent="0.25">
      <c r="B3" s="54"/>
      <c r="C3" s="54"/>
      <c r="D3" s="54"/>
      <c r="E3" s="54"/>
    </row>
    <row r="5" spans="2:5" x14ac:dyDescent="0.25">
      <c r="B5" s="57" t="s">
        <v>2</v>
      </c>
      <c r="C5" s="53"/>
      <c r="D5" s="53"/>
      <c r="E5" s="53"/>
    </row>
    <row r="6" spans="2:5" x14ac:dyDescent="0.25">
      <c r="B6" s="53"/>
      <c r="C6" s="53"/>
      <c r="D6" s="53"/>
      <c r="E6" s="53"/>
    </row>
    <row r="7" spans="2:5" x14ac:dyDescent="0.25">
      <c r="B7" s="53"/>
      <c r="C7" s="53"/>
      <c r="D7" s="53"/>
      <c r="E7" s="53"/>
    </row>
    <row r="9" spans="2:5" ht="21.95" customHeight="1" x14ac:dyDescent="0.25">
      <c r="B9" s="1" t="s">
        <v>3</v>
      </c>
    </row>
    <row r="10" spans="2:5" ht="18" customHeight="1" x14ac:dyDescent="0.25">
      <c r="B10" s="2" t="s">
        <v>4</v>
      </c>
      <c r="C10" s="52" t="s">
        <v>5</v>
      </c>
      <c r="D10" s="53"/>
      <c r="E10" s="53"/>
    </row>
    <row r="11" spans="2:5" ht="18" customHeight="1" x14ac:dyDescent="0.25">
      <c r="B11" s="2" t="s">
        <v>6</v>
      </c>
      <c r="C11" s="52" t="s">
        <v>7</v>
      </c>
      <c r="D11" s="53"/>
      <c r="E11" s="53"/>
    </row>
    <row r="12" spans="2:5" ht="18" customHeight="1" x14ac:dyDescent="0.25">
      <c r="B12" s="2" t="s">
        <v>8</v>
      </c>
      <c r="C12" s="52" t="s">
        <v>9</v>
      </c>
      <c r="D12" s="53"/>
      <c r="E12" s="53"/>
    </row>
    <row r="13" spans="2:5" ht="18" customHeight="1" x14ac:dyDescent="0.25">
      <c r="B13" s="2" t="s">
        <v>10</v>
      </c>
      <c r="C13" s="52" t="s">
        <v>11</v>
      </c>
      <c r="D13" s="53"/>
      <c r="E13" s="53"/>
    </row>
    <row r="14" spans="2:5" ht="18" customHeight="1" x14ac:dyDescent="0.25">
      <c r="B14" s="2" t="s">
        <v>12</v>
      </c>
      <c r="C14" s="52" t="s">
        <v>13</v>
      </c>
      <c r="D14" s="53"/>
      <c r="E14" s="53"/>
    </row>
    <row r="16" spans="2:5" ht="20.100000000000001" customHeight="1" x14ac:dyDescent="0.25">
      <c r="B16" s="1" t="s">
        <v>14</v>
      </c>
    </row>
    <row r="17" spans="2:5" ht="15.95" customHeight="1" x14ac:dyDescent="0.25">
      <c r="B17" s="3" t="s">
        <v>15</v>
      </c>
      <c r="C17" s="4" t="s">
        <v>16</v>
      </c>
    </row>
    <row r="18" spans="2:5" ht="15.95" customHeight="1" x14ac:dyDescent="0.25">
      <c r="B18" s="5" t="s">
        <v>15</v>
      </c>
      <c r="C18" s="4" t="s">
        <v>17</v>
      </c>
    </row>
    <row r="19" spans="2:5" ht="15.95" customHeight="1" x14ac:dyDescent="0.25">
      <c r="B19" s="6" t="s">
        <v>15</v>
      </c>
      <c r="C19" s="4" t="s">
        <v>18</v>
      </c>
    </row>
    <row r="21" spans="2:5" x14ac:dyDescent="0.25">
      <c r="B21" s="7" t="s">
        <v>19</v>
      </c>
    </row>
    <row r="26" spans="2:5" x14ac:dyDescent="0.25">
      <c r="B26" s="74" t="s">
        <v>132</v>
      </c>
      <c r="C26" s="75"/>
      <c r="D26" s="75"/>
      <c r="E26" s="75"/>
    </row>
    <row r="27" spans="2:5" x14ac:dyDescent="0.25">
      <c r="B27" s="75"/>
      <c r="C27" s="75"/>
      <c r="D27" s="75"/>
      <c r="E27" s="75"/>
    </row>
    <row r="28" spans="2:5" x14ac:dyDescent="0.25">
      <c r="B28" s="75"/>
      <c r="C28" s="75"/>
      <c r="D28" s="75"/>
      <c r="E28" s="75"/>
    </row>
    <row r="29" spans="2:5" x14ac:dyDescent="0.25">
      <c r="B29" s="75"/>
      <c r="C29" s="75"/>
      <c r="D29" s="75"/>
      <c r="E29" s="75"/>
    </row>
    <row r="30" spans="2:5" x14ac:dyDescent="0.25">
      <c r="B30" s="75"/>
      <c r="C30" s="75"/>
      <c r="D30" s="75"/>
      <c r="E30" s="75"/>
    </row>
    <row r="31" spans="2:5" x14ac:dyDescent="0.25">
      <c r="B31" s="75"/>
      <c r="C31" s="75"/>
      <c r="D31" s="75"/>
      <c r="E31" s="75"/>
    </row>
    <row r="32" spans="2:5" x14ac:dyDescent="0.25">
      <c r="B32" s="75"/>
      <c r="C32" s="75"/>
      <c r="D32" s="75"/>
      <c r="E32" s="75"/>
    </row>
    <row r="33" spans="2:5" x14ac:dyDescent="0.25">
      <c r="B33" s="75"/>
      <c r="C33" s="75"/>
      <c r="D33" s="75"/>
      <c r="E33" s="75"/>
    </row>
    <row r="34" spans="2:5" x14ac:dyDescent="0.25">
      <c r="B34" s="75"/>
      <c r="C34" s="75"/>
      <c r="D34" s="75"/>
      <c r="E34" s="75"/>
    </row>
  </sheetData>
  <mergeCells count="10">
    <mergeCell ref="B26:E34"/>
    <mergeCell ref="B1:E1"/>
    <mergeCell ref="C11:E11"/>
    <mergeCell ref="C14:E14"/>
    <mergeCell ref="C13:E13"/>
    <mergeCell ref="B3:E3"/>
    <mergeCell ref="B2:E2"/>
    <mergeCell ref="B5:E7"/>
    <mergeCell ref="C12:E12"/>
    <mergeCell ref="C10:E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0"/>
  <sheetViews>
    <sheetView showGridLines="0" workbookViewId="0">
      <selection activeCell="K1" sqref="K1"/>
    </sheetView>
  </sheetViews>
  <sheetFormatPr defaultRowHeight="15" x14ac:dyDescent="0.25"/>
  <cols>
    <col min="1" max="1" width="3" customWidth="1"/>
    <col min="2" max="2" width="46.7109375" bestFit="1" customWidth="1"/>
    <col min="3" max="3" width="10.140625" bestFit="1" customWidth="1"/>
    <col min="4" max="4" width="24" customWidth="1"/>
    <col min="5" max="5" width="20" customWidth="1"/>
    <col min="6" max="6" width="3" customWidth="1"/>
  </cols>
  <sheetData>
    <row r="1" spans="2:5" ht="36" customHeight="1" x14ac:dyDescent="0.25">
      <c r="B1" s="64" t="s">
        <v>20</v>
      </c>
      <c r="C1" s="51"/>
      <c r="D1" s="51"/>
      <c r="E1" s="51"/>
    </row>
    <row r="2" spans="2:5" ht="11.25" customHeight="1" x14ac:dyDescent="0.25">
      <c r="B2" s="54"/>
      <c r="C2" s="54"/>
      <c r="D2" s="54"/>
      <c r="E2" s="54"/>
    </row>
    <row r="4" spans="2:5" ht="27.95" customHeight="1" x14ac:dyDescent="0.25">
      <c r="B4" s="65" t="s">
        <v>21</v>
      </c>
      <c r="C4" s="53"/>
      <c r="D4" s="53"/>
      <c r="E4" s="53"/>
    </row>
    <row r="6" spans="2:5" ht="21.95" customHeight="1" x14ac:dyDescent="0.25">
      <c r="B6" s="59" t="s">
        <v>22</v>
      </c>
      <c r="C6" s="56"/>
      <c r="D6" s="56"/>
      <c r="E6" s="56"/>
    </row>
    <row r="7" spans="2:5" ht="20.100000000000001" customHeight="1" x14ac:dyDescent="0.25">
      <c r="B7" s="8" t="s">
        <v>23</v>
      </c>
      <c r="C7" s="9">
        <v>1000000</v>
      </c>
      <c r="D7" s="10"/>
      <c r="E7" s="10"/>
    </row>
    <row r="8" spans="2:5" ht="20.100000000000001" customHeight="1" x14ac:dyDescent="0.25">
      <c r="B8" s="8" t="s">
        <v>24</v>
      </c>
      <c r="C8" s="9">
        <v>2500000</v>
      </c>
      <c r="D8" s="10"/>
      <c r="E8" s="10"/>
    </row>
    <row r="9" spans="2:5" ht="20.100000000000001" customHeight="1" x14ac:dyDescent="0.25">
      <c r="B9" s="8" t="s">
        <v>25</v>
      </c>
      <c r="C9" s="11">
        <v>4</v>
      </c>
      <c r="D9" s="10"/>
      <c r="E9" s="10"/>
    </row>
    <row r="11" spans="2:5" ht="21.95" customHeight="1" x14ac:dyDescent="0.25">
      <c r="B11" s="66" t="s">
        <v>26</v>
      </c>
      <c r="C11" s="51"/>
      <c r="D11" s="51"/>
      <c r="E11" s="51"/>
    </row>
    <row r="12" spans="2:5" ht="32.1" customHeight="1" x14ac:dyDescent="0.25">
      <c r="B12" s="12" t="s">
        <v>27</v>
      </c>
      <c r="C12" s="13">
        <f>C8/C7</f>
        <v>2.5</v>
      </c>
      <c r="D12" s="61"/>
      <c r="E12" s="62"/>
    </row>
    <row r="14" spans="2:5" ht="21.95" customHeight="1" x14ac:dyDescent="0.25">
      <c r="B14" s="59" t="s">
        <v>28</v>
      </c>
      <c r="C14" s="56"/>
      <c r="D14" s="56"/>
      <c r="E14" s="56"/>
    </row>
    <row r="15" spans="2:5" ht="21.95" customHeight="1" x14ac:dyDescent="0.25">
      <c r="B15" s="8" t="s">
        <v>29</v>
      </c>
      <c r="C15" s="14">
        <f>(C8/C7)^(1/C9)-1</f>
        <v>0.25743342968293548</v>
      </c>
      <c r="D15" s="10"/>
      <c r="E15" s="10"/>
    </row>
    <row r="17" spans="2:5" ht="21.95" customHeight="1" x14ac:dyDescent="0.25">
      <c r="B17" s="59" t="s">
        <v>30</v>
      </c>
      <c r="C17" s="56"/>
      <c r="D17" s="56"/>
      <c r="E17" s="56"/>
    </row>
    <row r="18" spans="2:5" ht="20.100000000000001" customHeight="1" x14ac:dyDescent="0.25">
      <c r="B18" s="15" t="s">
        <v>31</v>
      </c>
      <c r="C18" s="16">
        <f>C8-C7</f>
        <v>1500000</v>
      </c>
      <c r="D18" s="10"/>
      <c r="E18" s="10"/>
    </row>
    <row r="19" spans="2:5" ht="20.100000000000001" customHeight="1" x14ac:dyDescent="0.25">
      <c r="B19" s="17" t="s">
        <v>32</v>
      </c>
      <c r="C19" s="18">
        <f>(C8-C7)/C7</f>
        <v>1.5</v>
      </c>
      <c r="D19" s="10"/>
      <c r="E19" s="10"/>
    </row>
    <row r="20" spans="2:5" ht="20.100000000000001" customHeight="1" x14ac:dyDescent="0.25">
      <c r="B20" s="15" t="s">
        <v>33</v>
      </c>
      <c r="C20" s="19">
        <f>C8/C7</f>
        <v>2.5</v>
      </c>
      <c r="D20" s="10"/>
      <c r="E20" s="10"/>
    </row>
    <row r="22" spans="2:5" ht="36" customHeight="1" x14ac:dyDescent="0.25">
      <c r="B22" s="60" t="s">
        <v>34</v>
      </c>
      <c r="C22" s="53"/>
      <c r="D22" s="53"/>
      <c r="E22" s="53"/>
    </row>
    <row r="24" spans="2:5" ht="21.95" customHeight="1" x14ac:dyDescent="0.25">
      <c r="B24" s="67" t="s">
        <v>35</v>
      </c>
      <c r="C24" s="68"/>
      <c r="D24" s="68"/>
      <c r="E24" s="68"/>
    </row>
    <row r="25" spans="2:5" ht="18" customHeight="1" x14ac:dyDescent="0.25">
      <c r="B25" s="20" t="s">
        <v>36</v>
      </c>
      <c r="C25" s="63" t="s">
        <v>37</v>
      </c>
      <c r="D25" s="53"/>
      <c r="E25" s="53"/>
    </row>
    <row r="26" spans="2:5" ht="18" customHeight="1" x14ac:dyDescent="0.25">
      <c r="B26" s="21" t="s">
        <v>38</v>
      </c>
      <c r="C26" s="58" t="s">
        <v>39</v>
      </c>
      <c r="D26" s="53"/>
      <c r="E26" s="53"/>
    </row>
    <row r="27" spans="2:5" ht="18" customHeight="1" x14ac:dyDescent="0.25">
      <c r="B27" s="20" t="s">
        <v>40</v>
      </c>
      <c r="C27" s="63" t="s">
        <v>41</v>
      </c>
      <c r="D27" s="53"/>
      <c r="E27" s="53"/>
    </row>
    <row r="28" spans="2:5" ht="18" customHeight="1" x14ac:dyDescent="0.25">
      <c r="B28" s="21" t="s">
        <v>42</v>
      </c>
      <c r="C28" s="58" t="s">
        <v>43</v>
      </c>
      <c r="D28" s="53"/>
      <c r="E28" s="53"/>
    </row>
    <row r="29" spans="2:5" ht="18" customHeight="1" x14ac:dyDescent="0.25">
      <c r="B29" s="20" t="s">
        <v>44</v>
      </c>
      <c r="C29" s="63" t="s">
        <v>45</v>
      </c>
      <c r="D29" s="53"/>
      <c r="E29" s="53"/>
    </row>
    <row r="30" spans="2:5" ht="18" customHeight="1" x14ac:dyDescent="0.25">
      <c r="B30" s="21" t="s">
        <v>46</v>
      </c>
      <c r="C30" s="58" t="s">
        <v>47</v>
      </c>
      <c r="D30" s="53"/>
      <c r="E30" s="53"/>
    </row>
  </sheetData>
  <mergeCells count="16">
    <mergeCell ref="B1:E1"/>
    <mergeCell ref="C28:E28"/>
    <mergeCell ref="C27:E27"/>
    <mergeCell ref="B4:E4"/>
    <mergeCell ref="B6:E6"/>
    <mergeCell ref="B11:E11"/>
    <mergeCell ref="C26:E26"/>
    <mergeCell ref="B24:E24"/>
    <mergeCell ref="B2:E2"/>
    <mergeCell ref="C25:E25"/>
    <mergeCell ref="C30:E30"/>
    <mergeCell ref="B14:E14"/>
    <mergeCell ref="B22:E22"/>
    <mergeCell ref="D12:E12"/>
    <mergeCell ref="B17:E17"/>
    <mergeCell ref="C29:E2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5"/>
  <sheetViews>
    <sheetView showGridLines="0" workbookViewId="0">
      <selection activeCell="C23" sqref="C23:E23"/>
    </sheetView>
  </sheetViews>
  <sheetFormatPr defaultRowHeight="15" x14ac:dyDescent="0.25"/>
  <cols>
    <col min="1" max="1" width="3" customWidth="1"/>
    <col min="2" max="2" width="40.85546875" bestFit="1" customWidth="1"/>
    <col min="3" max="3" width="11.42578125" bestFit="1" customWidth="1"/>
    <col min="4" max="5" width="20.140625" customWidth="1"/>
    <col min="6" max="6" width="3" customWidth="1"/>
  </cols>
  <sheetData>
    <row r="1" spans="2:5" ht="36" customHeight="1" x14ac:dyDescent="0.25">
      <c r="B1" s="64" t="s">
        <v>48</v>
      </c>
      <c r="C1" s="51"/>
      <c r="D1" s="51"/>
      <c r="E1" s="51"/>
    </row>
    <row r="2" spans="2:5" ht="5.0999999999999996" customHeight="1" x14ac:dyDescent="0.25">
      <c r="B2" s="54"/>
      <c r="C2" s="54"/>
      <c r="D2" s="54"/>
      <c r="E2" s="54"/>
    </row>
    <row r="4" spans="2:5" ht="27.95" customHeight="1" x14ac:dyDescent="0.25">
      <c r="B4" s="69" t="s">
        <v>49</v>
      </c>
      <c r="C4" s="53"/>
      <c r="D4" s="53"/>
      <c r="E4" s="53"/>
    </row>
    <row r="6" spans="2:5" ht="21.95" customHeight="1" x14ac:dyDescent="0.25">
      <c r="B6" s="59" t="s">
        <v>50</v>
      </c>
      <c r="C6" s="56"/>
      <c r="D6" s="56"/>
      <c r="E6" s="56"/>
    </row>
    <row r="7" spans="2:5" ht="20.100000000000001" customHeight="1" x14ac:dyDescent="0.25">
      <c r="B7" s="8" t="s">
        <v>51</v>
      </c>
      <c r="C7" s="9">
        <v>-400</v>
      </c>
      <c r="D7" s="10"/>
      <c r="E7" s="10"/>
    </row>
    <row r="8" spans="2:5" ht="20.100000000000001" customHeight="1" x14ac:dyDescent="0.25">
      <c r="B8" s="8" t="s">
        <v>52</v>
      </c>
      <c r="C8" s="9">
        <v>80</v>
      </c>
      <c r="D8" s="10"/>
      <c r="E8" s="10"/>
    </row>
    <row r="9" spans="2:5" ht="20.100000000000001" customHeight="1" x14ac:dyDescent="0.25">
      <c r="B9" s="8" t="s">
        <v>53</v>
      </c>
      <c r="C9" s="9">
        <v>90</v>
      </c>
      <c r="D9" s="10"/>
      <c r="E9" s="10"/>
    </row>
    <row r="10" spans="2:5" ht="20.100000000000001" customHeight="1" x14ac:dyDescent="0.25">
      <c r="B10" s="8" t="s">
        <v>54</v>
      </c>
      <c r="C10" s="9">
        <v>100</v>
      </c>
      <c r="D10" s="10"/>
      <c r="E10" s="10"/>
    </row>
    <row r="11" spans="2:5" ht="20.100000000000001" customHeight="1" x14ac:dyDescent="0.25">
      <c r="B11" s="8" t="s">
        <v>55</v>
      </c>
      <c r="C11" s="9">
        <v>110</v>
      </c>
      <c r="D11" s="10"/>
      <c r="E11" s="10"/>
    </row>
    <row r="12" spans="2:5" ht="20.100000000000001" customHeight="1" x14ac:dyDescent="0.25">
      <c r="B12" s="8" t="s">
        <v>56</v>
      </c>
      <c r="C12" s="9">
        <v>120</v>
      </c>
      <c r="D12" s="10"/>
      <c r="E12" s="10"/>
    </row>
    <row r="13" spans="2:5" ht="20.100000000000001" customHeight="1" x14ac:dyDescent="0.25">
      <c r="B13" s="8" t="s">
        <v>57</v>
      </c>
      <c r="C13" s="9">
        <v>130</v>
      </c>
      <c r="D13" s="10"/>
      <c r="E13" s="10"/>
    </row>
    <row r="14" spans="2:5" ht="20.100000000000001" customHeight="1" x14ac:dyDescent="0.25">
      <c r="B14" s="8" t="s">
        <v>58</v>
      </c>
      <c r="C14" s="9">
        <v>0</v>
      </c>
      <c r="D14" s="10"/>
      <c r="E14" s="10"/>
    </row>
    <row r="15" spans="2:5" ht="20.100000000000001" customHeight="1" x14ac:dyDescent="0.25">
      <c r="B15" s="8" t="s">
        <v>59</v>
      </c>
      <c r="C15" s="9">
        <v>0</v>
      </c>
      <c r="D15" s="10"/>
      <c r="E15" s="10"/>
    </row>
    <row r="17" spans="2:5" ht="21.95" customHeight="1" x14ac:dyDescent="0.25">
      <c r="B17" s="59" t="s">
        <v>60</v>
      </c>
      <c r="C17" s="56"/>
      <c r="D17" s="56"/>
      <c r="E17" s="56"/>
    </row>
    <row r="18" spans="2:5" ht="20.100000000000001" customHeight="1" x14ac:dyDescent="0.25">
      <c r="B18" s="8" t="s">
        <v>61</v>
      </c>
      <c r="C18" s="22">
        <v>0.09</v>
      </c>
      <c r="D18" s="10"/>
      <c r="E18" s="10"/>
    </row>
    <row r="20" spans="2:5" ht="21.95" customHeight="1" x14ac:dyDescent="0.25">
      <c r="B20" s="66" t="s">
        <v>62</v>
      </c>
      <c r="C20" s="51"/>
      <c r="D20" s="51"/>
      <c r="E20" s="51"/>
    </row>
    <row r="21" spans="2:5" ht="30" customHeight="1" x14ac:dyDescent="0.25">
      <c r="B21" s="12" t="s">
        <v>63</v>
      </c>
      <c r="C21" s="23">
        <f>IRR(C7:C15)</f>
        <v>0.13462051141385345</v>
      </c>
      <c r="D21" s="61"/>
      <c r="E21" s="62"/>
    </row>
    <row r="22" spans="2:5" ht="21.95" customHeight="1" x14ac:dyDescent="0.25">
      <c r="B22" s="8" t="s">
        <v>64</v>
      </c>
      <c r="C22" s="24">
        <f>NPV(C18,C8:C15)+C7</f>
        <v>59.797334880211906</v>
      </c>
      <c r="D22" s="10"/>
      <c r="E22" s="10"/>
    </row>
    <row r="23" spans="2:5" ht="21.95" customHeight="1" x14ac:dyDescent="0.25">
      <c r="B23" s="8" t="s">
        <v>65</v>
      </c>
      <c r="C23" s="70" t="str">
        <f>IF(IRR(C7:C15)&gt;C18,"YES — IRR exceeds hurdle rate","NO — IRR below hurdle rate")</f>
        <v>YES — IRR exceeds hurdle rate</v>
      </c>
      <c r="D23" s="71"/>
      <c r="E23" s="62"/>
    </row>
    <row r="25" spans="2:5" ht="36" customHeight="1" x14ac:dyDescent="0.25">
      <c r="B25" s="60" t="s">
        <v>66</v>
      </c>
      <c r="C25" s="53"/>
      <c r="D25" s="53"/>
      <c r="E25" s="53"/>
    </row>
  </sheetData>
  <mergeCells count="9">
    <mergeCell ref="B1:E1"/>
    <mergeCell ref="B4:E4"/>
    <mergeCell ref="C23:E23"/>
    <mergeCell ref="B6:E6"/>
    <mergeCell ref="B25:E25"/>
    <mergeCell ref="B2:E2"/>
    <mergeCell ref="B20:E20"/>
    <mergeCell ref="D21:E21"/>
    <mergeCell ref="B17:E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7"/>
  <sheetViews>
    <sheetView showGridLines="0" workbookViewId="0">
      <selection activeCell="H17" sqref="H17"/>
    </sheetView>
  </sheetViews>
  <sheetFormatPr defaultRowHeight="15" x14ac:dyDescent="0.25"/>
  <cols>
    <col min="1" max="1" width="3" customWidth="1"/>
    <col min="2" max="2" width="39.28515625" bestFit="1" customWidth="1"/>
    <col min="3" max="3" width="18.5703125" bestFit="1" customWidth="1"/>
    <col min="4" max="4" width="9.85546875" bestFit="1" customWidth="1"/>
    <col min="5" max="5" width="20.85546875" bestFit="1" customWidth="1"/>
    <col min="6" max="6" width="6.85546875" bestFit="1" customWidth="1"/>
    <col min="7" max="7" width="11.5703125" bestFit="1" customWidth="1"/>
    <col min="8" max="8" width="17.28515625" bestFit="1" customWidth="1"/>
  </cols>
  <sheetData>
    <row r="1" spans="2:8" ht="36" customHeight="1" x14ac:dyDescent="0.25">
      <c r="B1" s="64" t="s">
        <v>67</v>
      </c>
      <c r="C1" s="51"/>
      <c r="D1" s="51"/>
      <c r="E1" s="51"/>
      <c r="F1" s="51"/>
    </row>
    <row r="2" spans="2:8" ht="24" customHeight="1" x14ac:dyDescent="0.25">
      <c r="B2" s="72" t="s">
        <v>68</v>
      </c>
      <c r="C2" s="68"/>
      <c r="D2" s="68"/>
      <c r="E2" s="68"/>
      <c r="F2" s="68"/>
    </row>
    <row r="3" spans="2:8" ht="5.0999999999999996" customHeight="1" x14ac:dyDescent="0.25">
      <c r="B3" s="54"/>
      <c r="C3" s="54"/>
      <c r="D3" s="54"/>
      <c r="E3" s="54"/>
      <c r="F3" s="54"/>
    </row>
    <row r="5" spans="2:8" ht="21.95" customHeight="1" x14ac:dyDescent="0.25">
      <c r="B5" s="59" t="s">
        <v>69</v>
      </c>
      <c r="C5" s="56"/>
      <c r="D5" s="56"/>
      <c r="E5" s="56"/>
      <c r="F5" s="56"/>
    </row>
    <row r="6" spans="2:8" ht="20.100000000000001" customHeight="1" x14ac:dyDescent="0.25">
      <c r="B6" s="25" t="s">
        <v>70</v>
      </c>
      <c r="C6" s="25" t="s">
        <v>71</v>
      </c>
      <c r="D6" s="25" t="s">
        <v>72</v>
      </c>
      <c r="E6" s="25" t="s">
        <v>73</v>
      </c>
      <c r="F6" s="25" t="s">
        <v>74</v>
      </c>
      <c r="G6" s="25" t="s">
        <v>75</v>
      </c>
    </row>
    <row r="7" spans="2:8" ht="21.95" customHeight="1" x14ac:dyDescent="0.25">
      <c r="B7" s="20" t="s">
        <v>76</v>
      </c>
      <c r="C7" s="26">
        <v>-120</v>
      </c>
      <c r="D7" s="27">
        <v>12</v>
      </c>
      <c r="E7" s="26">
        <v>22</v>
      </c>
      <c r="F7" s="28">
        <f>IRR({-120,22,22,22,22,22,22,22,22,22,22,22,22})</f>
        <v>0.1485410197542878</v>
      </c>
      <c r="G7" s="29">
        <f>NPV(0.08,{22,22,22,22,22,22,22,22,22,22,22,22})-120</f>
        <v>45.793716372352321</v>
      </c>
    </row>
    <row r="8" spans="2:8" ht="21.95" customHeight="1" x14ac:dyDescent="0.25">
      <c r="B8" s="21" t="s">
        <v>77</v>
      </c>
      <c r="C8" s="30">
        <v>-85</v>
      </c>
      <c r="D8" s="31">
        <v>8</v>
      </c>
      <c r="E8" s="30">
        <v>16</v>
      </c>
      <c r="F8" s="32">
        <f>IRR({-85,16,16,16,16,16,16,16,16})</f>
        <v>0.10115853197685754</v>
      </c>
      <c r="G8" s="33">
        <f>NPV(0.08,{16,16,16,16,16,16,16,16})-85</f>
        <v>6.9462230996047793</v>
      </c>
    </row>
    <row r="10" spans="2:8" ht="27.95" customHeight="1" x14ac:dyDescent="0.25">
      <c r="B10" s="60" t="s">
        <v>78</v>
      </c>
      <c r="C10" s="53"/>
      <c r="D10" s="53"/>
      <c r="E10" s="53"/>
      <c r="F10" s="53"/>
    </row>
    <row r="12" spans="2:8" ht="21.95" customHeight="1" x14ac:dyDescent="0.25">
      <c r="B12" s="59" t="s">
        <v>79</v>
      </c>
      <c r="C12" s="56"/>
      <c r="D12" s="56"/>
      <c r="E12" s="56"/>
      <c r="F12" s="56"/>
    </row>
    <row r="13" spans="2:8" ht="20.100000000000001" customHeight="1" x14ac:dyDescent="0.25">
      <c r="B13" s="25" t="s">
        <v>70</v>
      </c>
      <c r="C13" s="25" t="s">
        <v>80</v>
      </c>
      <c r="D13" s="25" t="s">
        <v>52</v>
      </c>
      <c r="E13" s="25" t="s">
        <v>53</v>
      </c>
      <c r="F13" s="25" t="s">
        <v>74</v>
      </c>
      <c r="G13" s="25" t="s">
        <v>81</v>
      </c>
      <c r="H13" s="25" t="s">
        <v>82</v>
      </c>
    </row>
    <row r="14" spans="2:8" ht="21.95" customHeight="1" x14ac:dyDescent="0.25">
      <c r="B14" s="21" t="s">
        <v>83</v>
      </c>
      <c r="C14" s="30">
        <v>-400</v>
      </c>
      <c r="D14" s="30">
        <v>250</v>
      </c>
      <c r="E14" s="30">
        <v>300</v>
      </c>
      <c r="F14" s="34">
        <f>IRR(C14:E14)</f>
        <v>0.23318249141601455</v>
      </c>
      <c r="G14" s="35">
        <f>NPV(0.09,D14:E14)+C14</f>
        <v>81.861796145105586</v>
      </c>
      <c r="H14" s="36" t="str">
        <f>IF(F14&gt;0.09,"Yes","No")</f>
        <v>Yes</v>
      </c>
    </row>
    <row r="15" spans="2:8" ht="21.95" customHeight="1" x14ac:dyDescent="0.25">
      <c r="B15" s="20" t="s">
        <v>84</v>
      </c>
      <c r="C15" s="26">
        <v>-200</v>
      </c>
      <c r="D15" s="26">
        <v>140</v>
      </c>
      <c r="E15" s="26">
        <v>179</v>
      </c>
      <c r="F15" s="34">
        <f>IRR(C15:E15)</f>
        <v>0.35871205009159568</v>
      </c>
      <c r="G15" s="35">
        <f>NPV(0.09,D15:E15)+C15</f>
        <v>79.10108576719125</v>
      </c>
      <c r="H15" s="37" t="str">
        <f>IF(F15&gt;0.09,"Yes","No")</f>
        <v>Yes</v>
      </c>
    </row>
    <row r="17" spans="2:6" ht="27.95" customHeight="1" x14ac:dyDescent="0.25">
      <c r="B17" s="60" t="s">
        <v>85</v>
      </c>
      <c r="C17" s="53"/>
      <c r="D17" s="53"/>
      <c r="E17" s="53"/>
      <c r="F17" s="53"/>
    </row>
  </sheetData>
  <mergeCells count="7">
    <mergeCell ref="B1:F1"/>
    <mergeCell ref="B17:F17"/>
    <mergeCell ref="B12:F12"/>
    <mergeCell ref="B2:F2"/>
    <mergeCell ref="B10:F10"/>
    <mergeCell ref="B3:F3"/>
    <mergeCell ref="B5:F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8"/>
  <sheetViews>
    <sheetView showGridLines="0" workbookViewId="0">
      <selection activeCell="K9" sqref="K9"/>
    </sheetView>
  </sheetViews>
  <sheetFormatPr defaultRowHeight="15" x14ac:dyDescent="0.25"/>
  <cols>
    <col min="1" max="1" width="3" customWidth="1"/>
    <col min="2" max="9" width="15.42578125" customWidth="1"/>
    <col min="10" max="10" width="3" customWidth="1"/>
  </cols>
  <sheetData>
    <row r="1" spans="2:10" ht="36" customHeight="1" x14ac:dyDescent="0.25">
      <c r="B1" s="64" t="s">
        <v>86</v>
      </c>
      <c r="C1" s="51"/>
      <c r="D1" s="51"/>
      <c r="E1" s="51"/>
      <c r="F1" s="51"/>
      <c r="G1" s="51"/>
      <c r="H1" s="51"/>
      <c r="I1" s="51"/>
    </row>
    <row r="2" spans="2:10" ht="24" customHeight="1" x14ac:dyDescent="0.25">
      <c r="B2" s="72" t="s">
        <v>87</v>
      </c>
      <c r="C2" s="68"/>
      <c r="D2" s="68"/>
      <c r="E2" s="68"/>
      <c r="F2" s="68"/>
      <c r="G2" s="68"/>
      <c r="H2" s="68"/>
      <c r="I2" s="68"/>
    </row>
    <row r="3" spans="2:10" ht="5.0999999999999996" customHeight="1" x14ac:dyDescent="0.25">
      <c r="B3" s="54"/>
      <c r="C3" s="54"/>
      <c r="D3" s="54"/>
      <c r="E3" s="54"/>
      <c r="F3" s="54"/>
      <c r="G3" s="54"/>
      <c r="H3" s="54"/>
      <c r="I3" s="54"/>
    </row>
    <row r="4" spans="2:10" ht="26.1" customHeight="1" x14ac:dyDescent="0.25">
      <c r="B4" s="60" t="s">
        <v>88</v>
      </c>
      <c r="C4" s="53"/>
      <c r="D4" s="53"/>
      <c r="E4" s="53"/>
      <c r="F4" s="53"/>
      <c r="G4" s="53"/>
      <c r="H4" s="53"/>
      <c r="I4" s="53"/>
    </row>
    <row r="6" spans="2:10" ht="42" customHeight="1" x14ac:dyDescent="0.25">
      <c r="B6" s="38" t="s">
        <v>89</v>
      </c>
      <c r="C6" s="39" t="s">
        <v>90</v>
      </c>
      <c r="D6" s="39" t="s">
        <v>91</v>
      </c>
      <c r="E6" s="39" t="s">
        <v>92</v>
      </c>
      <c r="F6" s="39" t="s">
        <v>93</v>
      </c>
      <c r="G6" s="39" t="s">
        <v>94</v>
      </c>
      <c r="H6" s="39" t="s">
        <v>95</v>
      </c>
      <c r="I6" s="39" t="s">
        <v>96</v>
      </c>
      <c r="J6" s="10"/>
    </row>
    <row r="7" spans="2:10" ht="21.95" customHeight="1" x14ac:dyDescent="0.25">
      <c r="B7" s="40" t="s">
        <v>97</v>
      </c>
      <c r="C7" s="41">
        <v>0.5</v>
      </c>
      <c r="D7" s="41">
        <v>1</v>
      </c>
      <c r="E7" s="42">
        <v>1.5</v>
      </c>
      <c r="F7" s="41">
        <v>2</v>
      </c>
      <c r="G7" s="41">
        <v>2.5</v>
      </c>
      <c r="H7" s="41">
        <v>3</v>
      </c>
      <c r="I7" s="41">
        <v>4</v>
      </c>
      <c r="J7" s="10"/>
    </row>
    <row r="8" spans="2:10" ht="21.95" customHeight="1" x14ac:dyDescent="0.25">
      <c r="B8" s="43" t="s">
        <v>98</v>
      </c>
      <c r="C8" s="44">
        <v>0.22474487139158891</v>
      </c>
      <c r="D8" s="44">
        <v>0.41421356237309509</v>
      </c>
      <c r="E8" s="42">
        <v>0.58113883008418976</v>
      </c>
      <c r="F8" s="44">
        <v>0.73205080756887719</v>
      </c>
      <c r="G8" s="44">
        <v>0.87082869338697066</v>
      </c>
      <c r="H8" s="44">
        <v>1</v>
      </c>
      <c r="I8" s="44">
        <v>1.23606797749979</v>
      </c>
      <c r="J8" s="10"/>
    </row>
    <row r="9" spans="2:10" ht="21.95" customHeight="1" x14ac:dyDescent="0.25">
      <c r="B9" s="40" t="s">
        <v>99</v>
      </c>
      <c r="C9" s="41">
        <v>0.1447142425533319</v>
      </c>
      <c r="D9" s="41">
        <v>0.25992104989487319</v>
      </c>
      <c r="E9" s="42">
        <v>0.35720880829745322</v>
      </c>
      <c r="F9" s="41">
        <v>0.4422495703074083</v>
      </c>
      <c r="G9" s="41">
        <v>0.51829448593783112</v>
      </c>
      <c r="H9" s="41">
        <v>0.58740105196819936</v>
      </c>
      <c r="I9" s="41">
        <v>0.70997594667669683</v>
      </c>
      <c r="J9" s="10"/>
    </row>
    <row r="10" spans="2:10" ht="21.95" customHeight="1" x14ac:dyDescent="0.25">
      <c r="B10" s="45" t="s">
        <v>100</v>
      </c>
      <c r="C10" s="46">
        <v>0.1066819197003215</v>
      </c>
      <c r="D10" s="46">
        <v>0.189207115002721</v>
      </c>
      <c r="E10" s="47">
        <v>0.25743342968293548</v>
      </c>
      <c r="F10" s="46">
        <v>0.31607401295249238</v>
      </c>
      <c r="G10" s="46">
        <v>0.36778239986738043</v>
      </c>
      <c r="H10" s="46">
        <v>0.41421356237309509</v>
      </c>
      <c r="I10" s="46">
        <v>0.4953487812212205</v>
      </c>
      <c r="J10" s="10"/>
    </row>
    <row r="11" spans="2:10" ht="21.95" customHeight="1" x14ac:dyDescent="0.25">
      <c r="B11" s="40" t="s">
        <v>101</v>
      </c>
      <c r="C11" s="41">
        <v>8.4471771197698553E-2</v>
      </c>
      <c r="D11" s="41">
        <v>0.1486983549970351</v>
      </c>
      <c r="E11" s="42">
        <v>0.20112443398143129</v>
      </c>
      <c r="F11" s="41">
        <v>0.2457309396155174</v>
      </c>
      <c r="G11" s="41">
        <v>0.28473515712343928</v>
      </c>
      <c r="H11" s="41">
        <v>0.3195079107728942</v>
      </c>
      <c r="I11" s="41">
        <v>0.3797296614612149</v>
      </c>
      <c r="J11" s="10"/>
    </row>
    <row r="12" spans="2:10" ht="21.95" customHeight="1" x14ac:dyDescent="0.25">
      <c r="B12" s="43" t="s">
        <v>102</v>
      </c>
      <c r="C12" s="44">
        <v>6.991319393366302E-2</v>
      </c>
      <c r="D12" s="44">
        <v>0.122462048309373</v>
      </c>
      <c r="E12" s="42">
        <v>0.16499305075071291</v>
      </c>
      <c r="F12" s="44">
        <v>0.20093695517600271</v>
      </c>
      <c r="G12" s="44">
        <v>0.23219092917365319</v>
      </c>
      <c r="H12" s="44">
        <v>0.25992104989487319</v>
      </c>
      <c r="I12" s="44">
        <v>0.3076604860118306</v>
      </c>
      <c r="J12" s="10"/>
    </row>
    <row r="13" spans="2:10" ht="21.95" customHeight="1" x14ac:dyDescent="0.25">
      <c r="B13" s="40" t="s">
        <v>103</v>
      </c>
      <c r="C13" s="41">
        <v>5.9634022667048432E-2</v>
      </c>
      <c r="D13" s="41">
        <v>0.10408951367381231</v>
      </c>
      <c r="E13" s="42">
        <v>0.13985228104759659</v>
      </c>
      <c r="F13" s="41">
        <v>0.16993081275868691</v>
      </c>
      <c r="G13" s="41">
        <v>0.19598024562548089</v>
      </c>
      <c r="H13" s="41">
        <v>0.21901365420447541</v>
      </c>
      <c r="I13" s="41">
        <v>0.25849895064182671</v>
      </c>
      <c r="J13" s="10"/>
    </row>
    <row r="15" spans="2:10" ht="27.95" customHeight="1" x14ac:dyDescent="0.25">
      <c r="B15" s="60" t="s">
        <v>104</v>
      </c>
      <c r="C15" s="53"/>
      <c r="D15" s="53"/>
      <c r="E15" s="53"/>
      <c r="F15" s="53"/>
      <c r="G15" s="53"/>
      <c r="H15" s="53"/>
      <c r="I15" s="53"/>
    </row>
    <row r="17" spans="2:9" ht="21.95" customHeight="1" x14ac:dyDescent="0.25">
      <c r="B17" s="67" t="s">
        <v>105</v>
      </c>
      <c r="C17" s="68"/>
      <c r="D17" s="68"/>
      <c r="E17" s="68"/>
      <c r="F17" s="68"/>
      <c r="G17" s="68"/>
      <c r="H17" s="68"/>
      <c r="I17" s="68"/>
    </row>
    <row r="18" spans="2:9" ht="69.95" customHeight="1" x14ac:dyDescent="0.25">
      <c r="B18" s="73" t="s">
        <v>106</v>
      </c>
      <c r="C18" s="53"/>
      <c r="D18" s="53"/>
      <c r="E18" s="53"/>
      <c r="F18" s="53"/>
      <c r="G18" s="53"/>
      <c r="H18" s="53"/>
      <c r="I18" s="53"/>
    </row>
  </sheetData>
  <mergeCells count="7">
    <mergeCell ref="B18:I18"/>
    <mergeCell ref="B15:I15"/>
    <mergeCell ref="B2:I2"/>
    <mergeCell ref="B3:I3"/>
    <mergeCell ref="B1:I1"/>
    <mergeCell ref="B4:I4"/>
    <mergeCell ref="B17:I1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1"/>
  <sheetViews>
    <sheetView showGridLines="0" workbookViewId="0">
      <selection activeCell="J13" sqref="J13"/>
    </sheetView>
  </sheetViews>
  <sheetFormatPr defaultRowHeight="15" x14ac:dyDescent="0.25"/>
  <cols>
    <col min="1" max="1" width="3" customWidth="1"/>
    <col min="2" max="5" width="27.42578125" customWidth="1"/>
    <col min="6" max="6" width="3" customWidth="1"/>
  </cols>
  <sheetData>
    <row r="1" spans="2:6" ht="36" customHeight="1" x14ac:dyDescent="0.25">
      <c r="B1" s="64" t="s">
        <v>107</v>
      </c>
      <c r="C1" s="51"/>
      <c r="D1" s="51"/>
      <c r="E1" s="51"/>
    </row>
    <row r="2" spans="2:6" ht="5.0999999999999996" customHeight="1" x14ac:dyDescent="0.25">
      <c r="B2" s="54"/>
      <c r="C2" s="54"/>
      <c r="D2" s="54"/>
      <c r="E2" s="54"/>
    </row>
    <row r="4" spans="2:6" ht="21.95" customHeight="1" x14ac:dyDescent="0.25">
      <c r="B4" s="39" t="s">
        <v>108</v>
      </c>
      <c r="C4" s="39" t="s">
        <v>109</v>
      </c>
      <c r="D4" s="39" t="s">
        <v>110</v>
      </c>
      <c r="E4" s="39" t="s">
        <v>111</v>
      </c>
    </row>
    <row r="5" spans="2:6" ht="42" customHeight="1" x14ac:dyDescent="0.25">
      <c r="B5" s="45" t="s">
        <v>74</v>
      </c>
      <c r="C5" s="48" t="s">
        <v>112</v>
      </c>
      <c r="D5" s="48" t="s">
        <v>113</v>
      </c>
      <c r="E5" s="48" t="s">
        <v>114</v>
      </c>
      <c r="F5" s="10"/>
    </row>
    <row r="6" spans="2:6" ht="42" customHeight="1" x14ac:dyDescent="0.25">
      <c r="B6" s="39" t="s">
        <v>115</v>
      </c>
      <c r="C6" s="49" t="s">
        <v>116</v>
      </c>
      <c r="D6" s="49" t="s">
        <v>117</v>
      </c>
      <c r="E6" s="49" t="s">
        <v>118</v>
      </c>
      <c r="F6" s="10"/>
    </row>
    <row r="7" spans="2:6" ht="42" customHeight="1" x14ac:dyDescent="0.25">
      <c r="B7" s="45" t="s">
        <v>119</v>
      </c>
      <c r="C7" s="48" t="s">
        <v>120</v>
      </c>
      <c r="D7" s="48" t="s">
        <v>121</v>
      </c>
      <c r="E7" s="48" t="s">
        <v>122</v>
      </c>
      <c r="F7" s="10"/>
    </row>
    <row r="8" spans="2:6" ht="42" customHeight="1" x14ac:dyDescent="0.25">
      <c r="B8" s="25" t="s">
        <v>123</v>
      </c>
      <c r="C8" s="49" t="s">
        <v>124</v>
      </c>
      <c r="D8" s="49" t="s">
        <v>125</v>
      </c>
      <c r="E8" s="49" t="s">
        <v>126</v>
      </c>
      <c r="F8" s="10"/>
    </row>
    <row r="9" spans="2:6" ht="42" customHeight="1" x14ac:dyDescent="0.25">
      <c r="B9" s="39" t="s">
        <v>127</v>
      </c>
      <c r="C9" s="48" t="s">
        <v>128</v>
      </c>
      <c r="D9" s="48" t="s">
        <v>129</v>
      </c>
      <c r="E9" s="48" t="s">
        <v>130</v>
      </c>
      <c r="F9" s="10"/>
    </row>
    <row r="11" spans="2:6" ht="36" customHeight="1" x14ac:dyDescent="0.25">
      <c r="B11" s="60" t="s">
        <v>131</v>
      </c>
      <c r="C11" s="53"/>
      <c r="D11" s="53"/>
      <c r="E11" s="53"/>
    </row>
  </sheetData>
  <mergeCells count="3">
    <mergeCell ref="B11:E11"/>
    <mergeCell ref="B1:E1"/>
    <mergeCell ref="B2:E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MOIC Calculator</vt:lpstr>
      <vt:lpstr>IRR Calculator</vt:lpstr>
      <vt:lpstr>Article Examples</vt:lpstr>
      <vt:lpstr>MOIC x IRR Sensitivity</vt:lpstr>
      <vt:lpstr>Metric 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dc:creator>
  <cp:lastModifiedBy>Harry Taylor</cp:lastModifiedBy>
  <dcterms:created xsi:type="dcterms:W3CDTF">2026-03-31T10:18:01Z</dcterms:created>
  <dcterms:modified xsi:type="dcterms:W3CDTF">2026-03-31T11:11:42Z</dcterms:modified>
</cp:coreProperties>
</file>